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C:\Users\user\Desktop\NOVO EDITAL ILUMINAÇÂO PÙBLICA\Fábio\"/>
    </mc:Choice>
  </mc:AlternateContent>
  <xr:revisionPtr revIDLastSave="0" documentId="13_ncr:1_{C088C939-61BA-4387-B57B-811A74CA2DD8}" xr6:coauthVersionLast="41" xr6:coauthVersionMax="41" xr10:uidLastSave="{00000000-0000-0000-0000-000000000000}"/>
  <bookViews>
    <workbookView xWindow="-120" yWindow="-120" windowWidth="29040" windowHeight="15840" xr2:uid="{00000000-000D-0000-FFFF-FFFF00000000}"/>
  </bookViews>
  <sheets>
    <sheet name="ANEXO I-I CRONOGRA FÍSICO-FINAN" sheetId="1" r:id="rId1"/>
  </sheets>
  <externalReferences>
    <externalReference r:id="rId2"/>
  </externalReferences>
  <calcPr calcId="181029" concurrentCalc="0"/>
</workbook>
</file>

<file path=xl/calcChain.xml><?xml version="1.0" encoding="utf-8"?>
<calcChain xmlns="http://schemas.openxmlformats.org/spreadsheetml/2006/main">
  <c r="D31" i="1" l="1"/>
  <c r="J31" i="1"/>
  <c r="D33" i="1"/>
  <c r="J33" i="1"/>
  <c r="J37" i="1"/>
  <c r="D9" i="1"/>
  <c r="D12" i="1"/>
  <c r="D34" i="1"/>
  <c r="H37" i="1"/>
  <c r="D15" i="1"/>
  <c r="J15" i="1"/>
  <c r="D17" i="1"/>
  <c r="J17" i="1"/>
  <c r="D19" i="1"/>
  <c r="J19" i="1"/>
  <c r="D21" i="1"/>
  <c r="J21" i="1"/>
  <c r="D25" i="1"/>
  <c r="J25" i="1"/>
  <c r="D27" i="1"/>
  <c r="J27" i="1"/>
  <c r="D29" i="1"/>
  <c r="J29" i="1"/>
  <c r="J12" i="1"/>
  <c r="J9" i="1"/>
  <c r="J36" i="1"/>
  <c r="D23" i="1"/>
  <c r="G23" i="1"/>
  <c r="G12" i="1"/>
  <c r="G36" i="1"/>
  <c r="K36" i="1"/>
  <c r="H36" i="1"/>
  <c r="E36" i="1"/>
  <c r="C9" i="1"/>
  <c r="C12" i="1"/>
  <c r="C34" i="1"/>
  <c r="K33" i="1"/>
  <c r="H33" i="1"/>
  <c r="C33" i="1"/>
  <c r="B33" i="1"/>
  <c r="A33" i="1"/>
  <c r="K31" i="1"/>
  <c r="H31" i="1"/>
  <c r="C31" i="1"/>
  <c r="B31" i="1"/>
  <c r="A31" i="1"/>
  <c r="K29" i="1"/>
  <c r="H29" i="1"/>
  <c r="C29" i="1"/>
  <c r="B29" i="1"/>
  <c r="A29" i="1"/>
  <c r="K27" i="1"/>
  <c r="C27" i="1"/>
  <c r="H27" i="1"/>
  <c r="B27" i="1"/>
  <c r="A27" i="1"/>
  <c r="K25" i="1"/>
  <c r="H25" i="1"/>
  <c r="C25" i="1"/>
  <c r="B25" i="1"/>
  <c r="A25" i="1"/>
  <c r="K23" i="1"/>
  <c r="H23" i="1"/>
  <c r="C23" i="1"/>
  <c r="E23" i="1"/>
  <c r="B23" i="1"/>
  <c r="A23" i="1"/>
  <c r="K21" i="1"/>
  <c r="H21" i="1"/>
  <c r="C21" i="1"/>
  <c r="B21" i="1"/>
  <c r="A21" i="1"/>
  <c r="K19" i="1"/>
  <c r="H19" i="1"/>
  <c r="C19" i="1"/>
  <c r="B19" i="1"/>
  <c r="A19" i="1"/>
  <c r="K17" i="1"/>
  <c r="H17" i="1"/>
  <c r="C17" i="1"/>
  <c r="B17" i="1"/>
  <c r="A17" i="1"/>
  <c r="K15" i="1"/>
  <c r="H15" i="1"/>
  <c r="C15" i="1"/>
  <c r="B15" i="1"/>
  <c r="A15" i="1"/>
  <c r="J13" i="1"/>
  <c r="H13" i="1"/>
  <c r="K12" i="1"/>
  <c r="H12" i="1"/>
  <c r="E12" i="1"/>
  <c r="B12" i="1"/>
  <c r="A12" i="1"/>
  <c r="K9" i="1"/>
  <c r="H9" i="1"/>
  <c r="B9" i="1"/>
</calcChain>
</file>

<file path=xl/sharedStrings.xml><?xml version="1.0" encoding="utf-8"?>
<sst xmlns="http://schemas.openxmlformats.org/spreadsheetml/2006/main" count="159" uniqueCount="28">
  <si>
    <t>TABELAS DE REFERÊNCIA: SINAPI 07/2018 DESONERADA, SEINFRA/CE V024.1, ORSE SET/2018 E EMLURB 07/2018</t>
  </si>
  <si>
    <t>ENCARGOS SOCIAIS DA MÃO DE OBRA HORISTA DE 84,16% E MENSALISTA DE 47,54% (JÁ INCLUSO NO VALOR UNITÁRIO DA MÃO DE OBRA)</t>
  </si>
  <si>
    <t>ANEXO I-I - PLANILHA DO CRONOGRAMA FÍSICO-FINANCEIRO</t>
  </si>
  <si>
    <t>CRONOGRAMA FÍSICO-FINANCEIRO</t>
  </si>
  <si>
    <t>ITEM</t>
  </si>
  <si>
    <t>DISCRIMINAÇÃO DOS MATERIAIS</t>
  </si>
  <si>
    <t>% DO TOTAL CONTRATO</t>
  </si>
  <si>
    <t>TOTAL (R$)</t>
  </si>
  <si>
    <t>% MENSAL DE DESEMBOLSO</t>
  </si>
  <si>
    <t>PERÍODO DE DESEMBOLSO</t>
  </si>
  <si>
    <t>VALOR MENSAL (R$)</t>
  </si>
  <si>
    <t>VALOR TOTAL ACUMULADO (R$)</t>
  </si>
  <si>
    <t>1º E 2º MÊS (PROJ. EXEC - PVTE/MOBILIZAÇÃO)</t>
  </si>
  <si>
    <t>DO 1º AO 12 MÊS DA ASSINATURA DO CONTRATO/COM RENOVAÇÃO A PERÍODO DE 12 MESES</t>
  </si>
  <si>
    <t>DISCRIMINAÇÃO GERAL DOS SERVIÇOS</t>
  </si>
  <si>
    <t>DO 1º AO 60 MÊS DA ASSINATURA DO CONTRATO</t>
  </si>
  <si>
    <t>PARCELA REFERENTE AOS ITENS 2.9 e 2.10 DO CONTRATO</t>
  </si>
  <si>
    <t>DISCRIMINAÇÃO DETALHADA DOS SERVIÇOS</t>
  </si>
  <si>
    <t>% DO TOTAL SERVIÇOS</t>
  </si>
  <si>
    <t>% MENSAL</t>
  </si>
  <si>
    <t>TOTAL ACUMULADO MATERIAIS E SERVIÇOS CONTRATO</t>
  </si>
  <si>
    <t>QUADRO RESUMO CONTRATO</t>
  </si>
  <si>
    <t>TOTAL % DE DESEMBOLSO</t>
  </si>
  <si>
    <t>TOTAL VALOR (R$)</t>
  </si>
  <si>
    <t>TOTAL VALOR  (R$)</t>
  </si>
  <si>
    <t>TOTAL MATERIAIS E SERVIÇOS POR PERÍODO</t>
  </si>
  <si>
    <t>BDI DOS MATERIAIS = 11,10% E BDI DOS SERVIÇOS = 25,00%</t>
  </si>
  <si>
    <t>Prestação de serviços eficientizacao e manutenção permanente e contínua, realização de melhorias (substituição de equipamentos) e modernização do parque de iluminação pública, com fornecimento de materiais, mão de obra, equipamentos e ferramental necessários para execução do objeto.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</si>
</sst>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0\ ;&quot; (&quot;#,##0.00\);&quot; -&quot;#\ ;@\ "/>
    <numFmt numFmtId="165" formatCode="_(* #,##0.00_);_(* \(#,##0.00\);_(* &quot;-&quot;??_);_(@_)"/>
    <numFmt numFmtId="166" formatCode="0.0000%"/>
    <numFmt numFmtId="167" formatCode="&quot;R$&quot;\ #,##0.00"/>
    <numFmt numFmtId="168" formatCode="&quot; R$ &quot;#,##0.00\ ;&quot; R$ (&quot;#,##0.00\);&quot; R$ -&quot;#\ ;@\ "/>
  </numFmts>
  <fonts count="7" x14ac:knownFonts="1">
    <font>
      <sz val="10"/>
      <color indexed="8"/>
      <name val="Times New Roman"/>
      <family val="1"/>
    </font>
    <font>
      <b/>
      <sz val="6"/>
      <color indexed="8"/>
      <name val="Arial"/>
      <family val="2"/>
    </font>
    <font>
      <b/>
      <sz val="6"/>
      <name val="Arial"/>
      <family val="2"/>
    </font>
    <font>
      <sz val="10"/>
      <name val="Arial"/>
      <family val="2"/>
    </font>
    <font>
      <b/>
      <sz val="6"/>
      <color theme="1"/>
      <name val="Arial"/>
      <family val="2"/>
    </font>
    <font>
      <sz val="6"/>
      <color indexed="8"/>
      <name val="Times New Roman"/>
      <family val="1"/>
    </font>
    <font>
      <sz val="11"/>
      <color indexed="8"/>
      <name val="Calibri"/>
      <family val="2"/>
      <charset val="1"/>
    </font>
  </fonts>
  <fills count="5">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3" tint="0.79998168889431442"/>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indexed="64"/>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s>
  <cellStyleXfs count="5">
    <xf numFmtId="0" fontId="0" fillId="0" borderId="0"/>
    <xf numFmtId="164" fontId="3" fillId="0" borderId="0" applyFill="0" applyBorder="0" applyAlignment="0" applyProtection="0"/>
    <xf numFmtId="168" fontId="3" fillId="0" borderId="0" applyFill="0" applyBorder="0" applyAlignment="0" applyProtection="0"/>
    <xf numFmtId="0" fontId="3" fillId="0" borderId="0"/>
    <xf numFmtId="0" fontId="6" fillId="0" borderId="0"/>
  </cellStyleXfs>
  <cellXfs count="78">
    <xf numFmtId="0" fontId="0" fillId="0" borderId="0" xfId="0"/>
    <xf numFmtId="0" fontId="0" fillId="0" borderId="0" xfId="0" applyAlignment="1">
      <alignment horizontal="left" vertical="top"/>
    </xf>
    <xf numFmtId="0" fontId="2" fillId="0" borderId="7" xfId="0" applyFont="1" applyBorder="1" applyAlignment="1" applyProtection="1">
      <alignment horizontal="center" vertical="center"/>
      <protection locked="0"/>
    </xf>
    <xf numFmtId="0" fontId="2" fillId="0" borderId="7" xfId="0" applyFont="1" applyBorder="1" applyAlignment="1" applyProtection="1">
      <alignment horizontal="justify" vertical="center" wrapText="1"/>
      <protection locked="0"/>
    </xf>
    <xf numFmtId="10" fontId="2" fillId="0" borderId="4" xfId="0" applyNumberFormat="1" applyFont="1" applyBorder="1" applyAlignment="1" applyProtection="1">
      <alignment horizontal="center" vertical="center" wrapText="1"/>
      <protection locked="0"/>
    </xf>
    <xf numFmtId="165" fontId="2" fillId="0" borderId="4" xfId="1" applyNumberFormat="1" applyFont="1" applyBorder="1" applyAlignment="1" applyProtection="1">
      <alignment horizontal="center" vertical="center"/>
      <protection locked="0"/>
    </xf>
    <xf numFmtId="166" fontId="2" fillId="0" borderId="4" xfId="1" applyNumberFormat="1" applyFont="1" applyBorder="1" applyAlignment="1" applyProtection="1">
      <alignment horizontal="center" vertical="center"/>
      <protection locked="0"/>
    </xf>
    <xf numFmtId="43" fontId="2" fillId="0" borderId="4" xfId="0" applyNumberFormat="1" applyFont="1" applyBorder="1" applyAlignment="1" applyProtection="1">
      <alignment horizontal="center" vertical="center" wrapText="1"/>
      <protection locked="0"/>
    </xf>
    <xf numFmtId="4" fontId="2" fillId="0" borderId="4" xfId="1" applyNumberFormat="1" applyFont="1" applyBorder="1" applyAlignment="1" applyProtection="1">
      <alignment horizontal="center" vertical="center"/>
      <protection locked="0"/>
    </xf>
    <xf numFmtId="43" fontId="2" fillId="0" borderId="4" xfId="0" applyNumberFormat="1" applyFont="1" applyBorder="1" applyAlignment="1" applyProtection="1">
      <alignment horizontal="center" vertical="center"/>
      <protection locked="0"/>
    </xf>
    <xf numFmtId="0" fontId="2" fillId="4" borderId="7" xfId="0" applyFont="1" applyFill="1" applyBorder="1" applyAlignment="1" applyProtection="1">
      <alignment horizontal="center" vertical="center"/>
      <protection locked="0"/>
    </xf>
    <xf numFmtId="0" fontId="2" fillId="4" borderId="7" xfId="0" applyFont="1" applyFill="1" applyBorder="1" applyAlignment="1" applyProtection="1">
      <alignment horizontal="justify" vertical="center" wrapText="1"/>
      <protection locked="0"/>
    </xf>
    <xf numFmtId="10" fontId="2" fillId="4" borderId="4" xfId="0" applyNumberFormat="1" applyFont="1" applyFill="1" applyBorder="1" applyAlignment="1" applyProtection="1">
      <alignment horizontal="center" vertical="center" wrapText="1"/>
      <protection locked="0"/>
    </xf>
    <xf numFmtId="165" fontId="2" fillId="4" borderId="4" xfId="1" applyNumberFormat="1" applyFont="1" applyFill="1" applyBorder="1" applyAlignment="1" applyProtection="1">
      <alignment horizontal="center" vertical="center"/>
      <protection locked="0"/>
    </xf>
    <xf numFmtId="10" fontId="2" fillId="4" borderId="4" xfId="1" applyNumberFormat="1" applyFont="1" applyFill="1" applyBorder="1" applyAlignment="1" applyProtection="1">
      <alignment horizontal="center" vertical="center"/>
      <protection locked="0"/>
    </xf>
    <xf numFmtId="43" fontId="2" fillId="4" borderId="4" xfId="0" applyNumberFormat="1" applyFont="1" applyFill="1" applyBorder="1" applyAlignment="1" applyProtection="1">
      <alignment horizontal="center" vertical="center"/>
      <protection locked="0"/>
    </xf>
    <xf numFmtId="4" fontId="2" fillId="4" borderId="4" xfId="1" applyNumberFormat="1" applyFont="1" applyFill="1" applyBorder="1" applyAlignment="1" applyProtection="1">
      <alignment horizontal="center" vertical="center"/>
      <protection locked="0"/>
    </xf>
    <xf numFmtId="0" fontId="2" fillId="3" borderId="4" xfId="0" applyFont="1" applyFill="1" applyBorder="1" applyAlignment="1" applyProtection="1">
      <alignment horizontal="center" vertical="center"/>
      <protection locked="0"/>
    </xf>
    <xf numFmtId="10" fontId="2" fillId="3" borderId="4" xfId="0" applyNumberFormat="1" applyFont="1" applyFill="1" applyBorder="1" applyAlignment="1" applyProtection="1">
      <alignment horizontal="center" vertical="center" wrapText="1"/>
      <protection locked="0"/>
    </xf>
    <xf numFmtId="165" fontId="2" fillId="3" borderId="4" xfId="1" applyNumberFormat="1" applyFont="1" applyFill="1" applyBorder="1" applyAlignment="1" applyProtection="1">
      <alignment horizontal="center" vertical="center"/>
      <protection locked="0"/>
    </xf>
    <xf numFmtId="0" fontId="2" fillId="3" borderId="4" xfId="0" applyFont="1" applyFill="1" applyBorder="1" applyAlignment="1" applyProtection="1">
      <alignment horizontal="center" vertical="center" wrapText="1"/>
      <protection locked="0"/>
    </xf>
    <xf numFmtId="0" fontId="2" fillId="0" borderId="4" xfId="0" applyFont="1" applyBorder="1" applyAlignment="1" applyProtection="1">
      <alignment horizontal="center" vertical="center"/>
      <protection locked="0"/>
    </xf>
    <xf numFmtId="0" fontId="2" fillId="0" borderId="4" xfId="0" applyFont="1" applyBorder="1" applyAlignment="1" applyProtection="1">
      <alignment horizontal="center" vertical="center" wrapText="1"/>
      <protection locked="0"/>
    </xf>
    <xf numFmtId="10" fontId="2" fillId="0" borderId="7" xfId="1" applyNumberFormat="1" applyFont="1" applyBorder="1" applyAlignment="1">
      <alignment horizontal="center" vertical="center"/>
    </xf>
    <xf numFmtId="165" fontId="2" fillId="0" borderId="7" xfId="1" applyNumberFormat="1" applyFont="1" applyBorder="1" applyAlignment="1">
      <alignment horizontal="right" vertical="center"/>
    </xf>
    <xf numFmtId="166" fontId="2" fillId="0" borderId="8" xfId="0" applyNumberFormat="1" applyFont="1" applyBorder="1" applyAlignment="1">
      <alignment horizontal="center" vertical="center"/>
    </xf>
    <xf numFmtId="4" fontId="2" fillId="0" borderId="8" xfId="0" applyNumberFormat="1" applyFont="1" applyBorder="1" applyAlignment="1">
      <alignment horizontal="center" vertical="center"/>
    </xf>
    <xf numFmtId="4" fontId="4" fillId="0" borderId="7" xfId="1" applyNumberFormat="1" applyFont="1" applyBorder="1" applyAlignment="1" applyProtection="1">
      <alignment horizontal="center" vertical="center"/>
      <protection locked="0"/>
    </xf>
    <xf numFmtId="166" fontId="5" fillId="0" borderId="0" xfId="0" applyNumberFormat="1" applyFont="1" applyAlignment="1">
      <alignment horizontal="left" vertical="top"/>
    </xf>
    <xf numFmtId="0" fontId="5" fillId="0" borderId="0" xfId="0" applyFont="1" applyAlignment="1">
      <alignment horizontal="left" vertical="top"/>
    </xf>
    <xf numFmtId="4" fontId="5" fillId="0" borderId="0" xfId="0" applyNumberFormat="1" applyFont="1" applyAlignment="1">
      <alignment horizontal="left" vertical="top"/>
    </xf>
    <xf numFmtId="0" fontId="2" fillId="2" borderId="1" xfId="0" applyFont="1" applyFill="1" applyBorder="1" applyAlignment="1" applyProtection="1">
      <alignment horizontal="center" vertical="center"/>
      <protection locked="0"/>
    </xf>
    <xf numFmtId="0" fontId="2" fillId="2" borderId="2" xfId="0" applyFont="1" applyFill="1" applyBorder="1" applyAlignment="1" applyProtection="1">
      <alignment horizontal="center" vertical="center"/>
      <protection locked="0"/>
    </xf>
    <xf numFmtId="0" fontId="2" fillId="2" borderId="3" xfId="0" applyFont="1" applyFill="1" applyBorder="1" applyAlignment="1" applyProtection="1">
      <alignment horizontal="center" vertical="center"/>
      <protection locked="0"/>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3" borderId="4" xfId="0" applyFont="1" applyFill="1" applyBorder="1" applyAlignment="1" applyProtection="1">
      <alignment horizontal="center" vertical="center"/>
      <protection locked="0"/>
    </xf>
    <xf numFmtId="0" fontId="2" fillId="3" borderId="4" xfId="0" applyFont="1" applyFill="1" applyBorder="1" applyAlignment="1" applyProtection="1">
      <alignment horizontal="center" vertical="center" wrapText="1"/>
      <protection locked="0"/>
    </xf>
    <xf numFmtId="165" fontId="2" fillId="3" borderId="5" xfId="1" applyNumberFormat="1" applyFont="1" applyFill="1" applyBorder="1" applyAlignment="1" applyProtection="1">
      <alignment horizontal="center" vertical="center"/>
      <protection locked="0"/>
    </xf>
    <xf numFmtId="165" fontId="2" fillId="3" borderId="7" xfId="1" applyNumberFormat="1" applyFont="1" applyFill="1" applyBorder="1" applyAlignment="1" applyProtection="1">
      <alignment horizontal="center" vertical="center"/>
      <protection locked="0"/>
    </xf>
    <xf numFmtId="0" fontId="2" fillId="3" borderId="5" xfId="0" applyFont="1" applyFill="1" applyBorder="1" applyAlignment="1" applyProtection="1">
      <alignment horizontal="center" vertical="center" wrapText="1"/>
      <protection locked="0"/>
    </xf>
    <xf numFmtId="0" fontId="2" fillId="3" borderId="7" xfId="0" applyFont="1" applyFill="1" applyBorder="1" applyAlignment="1" applyProtection="1">
      <alignment horizontal="center" vertical="center" wrapText="1"/>
      <protection locked="0"/>
    </xf>
    <xf numFmtId="167" fontId="4" fillId="0" borderId="5" xfId="1" applyNumberFormat="1" applyFont="1" applyBorder="1" applyAlignment="1" applyProtection="1">
      <alignment horizontal="center" vertical="center"/>
      <protection locked="0"/>
    </xf>
    <xf numFmtId="167" fontId="4" fillId="0" borderId="7" xfId="1" applyNumberFormat="1" applyFont="1" applyBorder="1" applyAlignment="1" applyProtection="1">
      <alignment horizontal="center" vertical="center"/>
      <protection locked="0"/>
    </xf>
    <xf numFmtId="166" fontId="2" fillId="0" borderId="1" xfId="1" applyNumberFormat="1" applyFont="1" applyBorder="1" applyAlignment="1" applyProtection="1">
      <alignment horizontal="center" vertical="center"/>
      <protection locked="0"/>
    </xf>
    <xf numFmtId="166" fontId="2" fillId="0" borderId="2" xfId="1" applyNumberFormat="1" applyFont="1" applyBorder="1" applyAlignment="1" applyProtection="1">
      <alignment horizontal="center" vertical="center"/>
      <protection locked="0"/>
    </xf>
    <xf numFmtId="166" fontId="2" fillId="0" borderId="3" xfId="1" applyNumberFormat="1" applyFont="1" applyBorder="1" applyAlignment="1" applyProtection="1">
      <alignment horizontal="center" vertical="center"/>
      <protection locked="0"/>
    </xf>
    <xf numFmtId="2" fontId="2" fillId="3" borderId="5" xfId="0" applyNumberFormat="1" applyFont="1" applyFill="1" applyBorder="1" applyAlignment="1" applyProtection="1">
      <alignment horizontal="center" vertical="center" wrapText="1"/>
      <protection locked="0"/>
    </xf>
    <xf numFmtId="2" fontId="2" fillId="3" borderId="7" xfId="0" applyNumberFormat="1" applyFont="1" applyFill="1" applyBorder="1" applyAlignment="1" applyProtection="1">
      <alignment horizontal="center" vertical="center" wrapText="1"/>
      <protection locked="0"/>
    </xf>
    <xf numFmtId="0" fontId="2" fillId="3" borderId="6" xfId="0" applyFont="1" applyFill="1" applyBorder="1" applyAlignment="1" applyProtection="1">
      <alignment horizontal="center" vertical="center" wrapText="1"/>
      <protection locked="0"/>
    </xf>
    <xf numFmtId="0" fontId="2" fillId="3" borderId="8" xfId="0" applyFont="1" applyFill="1" applyBorder="1" applyAlignment="1" applyProtection="1">
      <alignment horizontal="center" vertical="center" wrapText="1"/>
      <protection locked="0"/>
    </xf>
    <xf numFmtId="43" fontId="2" fillId="0" borderId="5" xfId="0" applyNumberFormat="1" applyFont="1" applyBorder="1" applyAlignment="1" applyProtection="1">
      <alignment horizontal="center" vertical="center"/>
      <protection locked="0"/>
    </xf>
    <xf numFmtId="43" fontId="2" fillId="0" borderId="7" xfId="0" applyNumberFormat="1" applyFont="1" applyBorder="1" applyAlignment="1" applyProtection="1">
      <alignment horizontal="center" vertical="center"/>
      <protection locked="0"/>
    </xf>
    <xf numFmtId="0" fontId="5" fillId="0" borderId="10" xfId="0" applyFont="1" applyBorder="1" applyAlignment="1">
      <alignment horizontal="center" vertical="top"/>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6"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8" xfId="0" applyFont="1" applyBorder="1" applyAlignment="1">
      <alignment horizontal="center" vertical="center"/>
    </xf>
    <xf numFmtId="0" fontId="2" fillId="0" borderId="5"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5"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10" fontId="2" fillId="0" borderId="5" xfId="0" applyNumberFormat="1" applyFont="1" applyBorder="1" applyAlignment="1" applyProtection="1">
      <alignment horizontal="center" vertical="center" wrapText="1"/>
      <protection locked="0"/>
    </xf>
    <xf numFmtId="10" fontId="2" fillId="0" borderId="7" xfId="0" applyNumberFormat="1" applyFont="1" applyBorder="1" applyAlignment="1" applyProtection="1">
      <alignment horizontal="center" vertical="center" wrapText="1"/>
      <protection locked="0"/>
    </xf>
    <xf numFmtId="165" fontId="2" fillId="0" borderId="5" xfId="1" applyNumberFormat="1" applyFont="1" applyBorder="1" applyAlignment="1" applyProtection="1">
      <alignment horizontal="center" vertical="center"/>
      <protection locked="0"/>
    </xf>
    <xf numFmtId="165" fontId="2" fillId="0" borderId="7" xfId="1" applyNumberFormat="1" applyFont="1" applyBorder="1" applyAlignment="1" applyProtection="1">
      <alignment horizontal="center" vertical="center"/>
      <protection locked="0"/>
    </xf>
  </cellXfs>
  <cellStyles count="5">
    <cellStyle name="Moeda 12" xfId="2" xr:uid="{00000000-0005-0000-0000-000000000000}"/>
    <cellStyle name="Normal" xfId="0" builtinId="0"/>
    <cellStyle name="Normal 2" xfId="3" xr:uid="{00000000-0005-0000-0000-000002000000}"/>
    <cellStyle name="Normal 5" xfId="4" xr:uid="{00000000-0005-0000-0000-000003000000}"/>
    <cellStyle name="Vírgula 16"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OBSON/VERS&#195;O%20FINAL%20CONS&#211;RCIO%20R00%20EM%20211118/OK%20%20FINAL%20%20Planilha%20Custos%20RS%20R09%20em%20231118%20TAMANHO%206%20TR%20V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I-J PLANILHA COT PREÇOS"/>
      <sheetName val="PLAN COTAÇÃO EMPRESA D"/>
      <sheetName val="PLAN COTAÇÃO EMPRESA C"/>
      <sheetName val="PLAN COTAÇÃO EMPRESA B"/>
      <sheetName val="PLAN COTAÇÃO EMPRESA A"/>
      <sheetName val="ANEXO I-H COMPOSIÇÕES DE PREÇOS"/>
      <sheetName val="TABELA"/>
      <sheetName val="ANEXO I-D PLAN ORÇAMENTÁRIA"/>
      <sheetName val="ANEXO I-I CRONOGRA FÍSICO-FINAN"/>
      <sheetName val="ANEXO I-G ENCARGOS SOCIAIS "/>
      <sheetName val="ANEXO I-F BDI SERVIÇOS"/>
      <sheetName val="ANEXO I-E BDI MATERIAIS"/>
      <sheetName val="QUANT. MÁX."/>
    </sheetNames>
    <sheetDataSet>
      <sheetData sheetId="0"/>
      <sheetData sheetId="1"/>
      <sheetData sheetId="2"/>
      <sheetData sheetId="3"/>
      <sheetData sheetId="4"/>
      <sheetData sheetId="5"/>
      <sheetData sheetId="6"/>
      <sheetData sheetId="7">
        <row r="8">
          <cell r="C8" t="str">
            <v>FORNECIMENTO DE MATERIAIS P/ EFICIENTIZAÇÃO, MODERNIZAÇÃO E GESTÃO DA MANUTENÇÃO CORRETIVA E PREVENTIVA DO PARQUE DE ILUMINAÇÃO PÚBLICA</v>
          </cell>
        </row>
        <row r="48">
          <cell r="G48">
            <v>48939426.119999997</v>
          </cell>
        </row>
        <row r="51">
          <cell r="A51">
            <v>2</v>
          </cell>
          <cell r="C51" t="str">
            <v>SERVIÇOS DE EFICIENTIZAÇÃO, MODERNIZAÇÃO E GESTÃO DA MANUTENÇÃO CORRETIVA E PREVENTIVA DO PARQUE DE ILUMINAÇÃO PÚBLICA</v>
          </cell>
        </row>
        <row r="52">
          <cell r="A52" t="str">
            <v>2.1</v>
          </cell>
          <cell r="C52" t="str">
            <v>Serviço de substituição de luminária convencional por luminária com tecnologia de LED, inclusive acessórios (relé, conectores, etc), em topo de poste até 9,0 metros, com georeferenciamento e cadastramento (sem fornecimento de materiais)</v>
          </cell>
          <cell r="G52">
            <v>1771272.6</v>
          </cell>
        </row>
        <row r="53">
          <cell r="A53" t="str">
            <v>2.2</v>
          </cell>
          <cell r="C53" t="str">
            <v>Serviço de substituição de luminária convencional por luminária com tecnologia de LED, inclusive acessórios (relé, conectores, etc), em topo de poste com altura maior que 9,0 metros e até 13,0 metros, com georeferenciamento e cadastramento (sem fornecimento de materiais)</v>
          </cell>
          <cell r="G53">
            <v>1174541.76</v>
          </cell>
        </row>
        <row r="54">
          <cell r="A54" t="str">
            <v>2.3</v>
          </cell>
          <cell r="C54" t="str">
            <v>Serviço de substituição de braço de luminária em Rede de Distribuição BT existente, por braço tipo IP curto, padrão RGE, em aço zincado ABNT 1010 a 1020, galvanizado a quente, inclusive acessórios (ferragens, cabos, etc), em topo de poste até 9,0 metros, com georeferenciamento e cadastramento (sem fornecimento de materiais)</v>
          </cell>
          <cell r="G54">
            <v>732800</v>
          </cell>
        </row>
        <row r="55">
          <cell r="A55" t="str">
            <v>2.4</v>
          </cell>
          <cell r="C55" t="str">
            <v>Serviço de substituição de braço de luminária em Rede de Distribuição BT existente, por braço tipo IP médio, padrão RGE, em aço zincado ABNT 1010 a 1020, galvanizado a quente, inclusive acessórios (ferragens, cabos, etc), em topo de poste com altura maior que 9,00 e até 13,0 metros, com georeferenciamento e cadastramento (sem fornecimento de materiais)</v>
          </cell>
          <cell r="G55">
            <v>652480</v>
          </cell>
        </row>
        <row r="56">
          <cell r="A56" t="str">
            <v>2.5</v>
          </cell>
          <cell r="C56" t="str">
            <v>Projeto Executivo de Viabilidade Técnica, Econômica e Financeira (PVTE), englobando quantidade de luminárias e braços a serem instalados, os serviços continuados a serem feitos durante todo contrato e o valor da economia de manutenção e energia apos a eficientizacao LED a  ser gerada mensalmente para cada cidade do consorcio, a ser realizado em 60 (sessenta dias). ( preço por ponto luminoso)</v>
          </cell>
          <cell r="G56">
            <v>148653.03</v>
          </cell>
        </row>
        <row r="57">
          <cell r="A57" t="str">
            <v>2.6</v>
          </cell>
          <cell r="C57" t="str">
            <v>Serviço de manutenção preventiva ou corretiva em poste com altura até 9,0 metros,  envolvendo luminárias, cabos, caixas de medições, conectores, disjuntores, abraçadeiras, isolamento, aterramento, relés, sistema de telegestão, falhas etc. (sem material)  ( preço/ponto)</v>
          </cell>
          <cell r="G57">
            <v>523360</v>
          </cell>
        </row>
        <row r="58">
          <cell r="A58" t="str">
            <v>2.7</v>
          </cell>
          <cell r="C58" t="str">
            <v>Serviço de manutenção preventiva ou corretiva em poste com altura acima de 9,0 e até 13,0 metros,  envolvendo luminárias, cabos, caixas de medições, conectores, disjuntores, abraçadeiras, isolamento, aterramento, relés, sistema de telegestão, falhas etc. (sem material)  ( preço/ponto)</v>
          </cell>
          <cell r="G58">
            <v>286830</v>
          </cell>
        </row>
        <row r="59">
          <cell r="A59" t="str">
            <v>2.8</v>
          </cell>
          <cell r="C59" t="str">
            <v>Serviço de instalação, configuração e testes de dispositivos de controle individual para luminárias de tecnologia de LED, conectados à redes de área local (LAN)  ( preço/ponto luminoso)</v>
          </cell>
          <cell r="G59">
            <v>121740</v>
          </cell>
        </row>
        <row r="60">
          <cell r="A60" t="str">
            <v>2.9</v>
          </cell>
          <cell r="C60" t="str">
            <v>Serviços de Gestão  do  Sistema de Iluminação Pública via sistema cal center 0800 para, atendimento aos usuários, controle de ordens de serviço e relatórios de falhas, trocas e manutenção (12 meses x 28.692 pl = 344.304 pl) - custo por ponto luminoso por mês</v>
          </cell>
          <cell r="G60">
            <v>2108569.56</v>
          </cell>
        </row>
        <row r="61">
          <cell r="A61" t="str">
            <v>2.10</v>
          </cell>
          <cell r="C61" t="str">
            <v>Serviços de Gestão  do Sistema de Iluminação Pública via sistema de telegestao, incluído dados e relatórios gerais de: Falhas; trocas, manutenção corretiva e preventiva dados das luminárias abrangendo índices de luminosidade, dimerização, energia, temperatura (12 meses x 3.000 pontos luminosos  = 36.000 pl) - custo por ponto luminoso por mês</v>
          </cell>
          <cell r="G61">
            <v>497367.48</v>
          </cell>
        </row>
        <row r="64">
          <cell r="G64">
            <v>10022018.040000001</v>
          </cell>
        </row>
      </sheetData>
      <sheetData sheetId="8"/>
      <sheetData sheetId="9"/>
      <sheetData sheetId="10"/>
      <sheetData sheetId="11"/>
      <sheetData sheetId="12"/>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2"/>
  <sheetViews>
    <sheetView tabSelected="1" topLeftCell="A31" zoomScale="140" zoomScaleNormal="140" workbookViewId="0">
      <selection activeCell="A3" sqref="A3:K3"/>
    </sheetView>
  </sheetViews>
  <sheetFormatPr defaultRowHeight="12.75" x14ac:dyDescent="0.2"/>
  <cols>
    <col min="1" max="1" width="9.33203125" style="1"/>
    <col min="2" max="2" width="41.6640625" style="1" customWidth="1"/>
    <col min="3" max="3" width="11" style="1" customWidth="1"/>
    <col min="4" max="5" width="12.83203125" style="1" customWidth="1"/>
    <col min="6" max="6" width="14.83203125" style="1" customWidth="1"/>
    <col min="7" max="11" width="12.83203125" style="1" customWidth="1"/>
    <col min="12" max="16384" width="9.33203125" style="1"/>
  </cols>
  <sheetData>
    <row r="1" spans="1:11" ht="39.950000000000003" customHeight="1" x14ac:dyDescent="0.2">
      <c r="A1" s="34" t="s">
        <v>27</v>
      </c>
      <c r="B1" s="35"/>
      <c r="C1" s="35"/>
      <c r="D1" s="35"/>
      <c r="E1" s="35"/>
      <c r="F1" s="35"/>
      <c r="G1" s="35"/>
      <c r="H1" s="35"/>
      <c r="I1" s="35"/>
      <c r="J1" s="35"/>
      <c r="K1" s="36"/>
    </row>
    <row r="2" spans="1:11" ht="20.100000000000001" customHeight="1" x14ac:dyDescent="0.2">
      <c r="A2" s="37" t="s">
        <v>0</v>
      </c>
      <c r="B2" s="38"/>
      <c r="C2" s="38"/>
      <c r="D2" s="38"/>
      <c r="E2" s="38"/>
      <c r="F2" s="38"/>
      <c r="G2" s="38"/>
      <c r="H2" s="38"/>
      <c r="I2" s="38"/>
      <c r="J2" s="38"/>
      <c r="K2" s="39"/>
    </row>
    <row r="3" spans="1:11" ht="20.100000000000001" customHeight="1" x14ac:dyDescent="0.2">
      <c r="A3" s="37" t="s">
        <v>26</v>
      </c>
      <c r="B3" s="38"/>
      <c r="C3" s="38"/>
      <c r="D3" s="38"/>
      <c r="E3" s="38"/>
      <c r="F3" s="38"/>
      <c r="G3" s="38"/>
      <c r="H3" s="38"/>
      <c r="I3" s="38"/>
      <c r="J3" s="38"/>
      <c r="K3" s="39"/>
    </row>
    <row r="4" spans="1:11" ht="20.100000000000001" customHeight="1" x14ac:dyDescent="0.2">
      <c r="A4" s="40" t="s">
        <v>1</v>
      </c>
      <c r="B4" s="41"/>
      <c r="C4" s="41"/>
      <c r="D4" s="41"/>
      <c r="E4" s="41"/>
      <c r="F4" s="41"/>
      <c r="G4" s="41"/>
      <c r="H4" s="41"/>
      <c r="I4" s="41"/>
      <c r="J4" s="41"/>
      <c r="K4" s="42"/>
    </row>
    <row r="5" spans="1:11" ht="20.100000000000001" customHeight="1" x14ac:dyDescent="0.2">
      <c r="A5" s="43" t="s">
        <v>2</v>
      </c>
      <c r="B5" s="44"/>
      <c r="C5" s="44"/>
      <c r="D5" s="44"/>
      <c r="E5" s="44"/>
      <c r="F5" s="44"/>
      <c r="G5" s="44"/>
      <c r="H5" s="44"/>
      <c r="I5" s="44"/>
      <c r="J5" s="44"/>
      <c r="K5" s="45"/>
    </row>
    <row r="6" spans="1:11" ht="20.100000000000001" customHeight="1" x14ac:dyDescent="0.2">
      <c r="A6" s="31" t="s">
        <v>3</v>
      </c>
      <c r="B6" s="32"/>
      <c r="C6" s="32"/>
      <c r="D6" s="32"/>
      <c r="E6" s="32"/>
      <c r="F6" s="32"/>
      <c r="G6" s="32"/>
      <c r="H6" s="32"/>
      <c r="I6" s="32"/>
      <c r="J6" s="32"/>
      <c r="K6" s="33"/>
    </row>
    <row r="7" spans="1:11" ht="15" customHeight="1" x14ac:dyDescent="0.2">
      <c r="A7" s="46" t="s">
        <v>4</v>
      </c>
      <c r="B7" s="46" t="s">
        <v>5</v>
      </c>
      <c r="C7" s="47" t="s">
        <v>6</v>
      </c>
      <c r="D7" s="48" t="s">
        <v>7</v>
      </c>
      <c r="E7" s="50" t="s">
        <v>8</v>
      </c>
      <c r="F7" s="50" t="s">
        <v>9</v>
      </c>
      <c r="G7" s="57" t="s">
        <v>10</v>
      </c>
      <c r="H7" s="50" t="s">
        <v>8</v>
      </c>
      <c r="I7" s="50" t="s">
        <v>9</v>
      </c>
      <c r="J7" s="57" t="s">
        <v>10</v>
      </c>
      <c r="K7" s="59" t="s">
        <v>11</v>
      </c>
    </row>
    <row r="8" spans="1:11" ht="15" customHeight="1" x14ac:dyDescent="0.2">
      <c r="A8" s="46"/>
      <c r="B8" s="46"/>
      <c r="C8" s="47"/>
      <c r="D8" s="49"/>
      <c r="E8" s="51"/>
      <c r="F8" s="51"/>
      <c r="G8" s="58"/>
      <c r="H8" s="51"/>
      <c r="I8" s="51"/>
      <c r="J8" s="58"/>
      <c r="K8" s="60"/>
    </row>
    <row r="9" spans="1:11" ht="60" customHeight="1" x14ac:dyDescent="0.2">
      <c r="A9" s="2">
        <v>1</v>
      </c>
      <c r="B9" s="3" t="str">
        <f>'[1]ANEXO I-D PLAN ORÇAMENTÁRIA'!C8</f>
        <v>FORNECIMENTO DE MATERIAIS P/ EFICIENTIZAÇÃO, MODERNIZAÇÃO E GESTÃO DA MANUTENÇÃO CORRETIVA E PREVENTIVA DO PARQUE DE ILUMINAÇÃO PÚBLICA</v>
      </c>
      <c r="C9" s="4">
        <f>D9/D34</f>
        <v>0.83002421018040407</v>
      </c>
      <c r="D9" s="5">
        <f>'[1]ANEXO I-D PLAN ORÇAMENTÁRIA'!G48</f>
        <v>48939426.119999997</v>
      </c>
      <c r="E9" s="6">
        <v>0</v>
      </c>
      <c r="F9" s="7" t="s">
        <v>12</v>
      </c>
      <c r="G9" s="8">
        <v>0</v>
      </c>
      <c r="H9" s="6">
        <f>J9/D9</f>
        <v>1.6666666666666666E-2</v>
      </c>
      <c r="I9" s="7" t="s">
        <v>13</v>
      </c>
      <c r="J9" s="8">
        <f>D9/60</f>
        <v>815657.10199999996</v>
      </c>
      <c r="K9" s="9">
        <f>J9*60</f>
        <v>48939426.119999997</v>
      </c>
    </row>
    <row r="10" spans="1:11" ht="8.1" customHeight="1" x14ac:dyDescent="0.2">
      <c r="A10" s="10"/>
      <c r="B10" s="11"/>
      <c r="C10" s="12"/>
      <c r="D10" s="13"/>
      <c r="E10" s="14"/>
      <c r="F10" s="15"/>
      <c r="G10" s="16"/>
      <c r="H10" s="14"/>
      <c r="I10" s="15"/>
      <c r="J10" s="16"/>
      <c r="K10" s="15"/>
    </row>
    <row r="11" spans="1:11" ht="30" customHeight="1" x14ac:dyDescent="0.2">
      <c r="A11" s="17" t="s">
        <v>4</v>
      </c>
      <c r="B11" s="17" t="s">
        <v>14</v>
      </c>
      <c r="C11" s="18" t="s">
        <v>6</v>
      </c>
      <c r="D11" s="19" t="s">
        <v>7</v>
      </c>
      <c r="E11" s="20" t="s">
        <v>8</v>
      </c>
      <c r="F11" s="20" t="s">
        <v>9</v>
      </c>
      <c r="G11" s="20" t="s">
        <v>10</v>
      </c>
      <c r="H11" s="20" t="s">
        <v>8</v>
      </c>
      <c r="I11" s="20" t="s">
        <v>9</v>
      </c>
      <c r="J11" s="20" t="s">
        <v>10</v>
      </c>
      <c r="K11" s="20" t="s">
        <v>11</v>
      </c>
    </row>
    <row r="12" spans="1:11" ht="60" customHeight="1" x14ac:dyDescent="0.2">
      <c r="A12" s="70">
        <f>'[1]ANEXO I-D PLAN ORÇAMENTÁRIA'!A51</f>
        <v>2</v>
      </c>
      <c r="B12" s="72" t="str">
        <f>'[1]ANEXO I-D PLAN ORÇAMENTÁRIA'!C51</f>
        <v>SERVIÇOS DE EFICIENTIZAÇÃO, MODERNIZAÇÃO E GESTÃO DA MANUTENÇÃO CORRETIVA E PREVENTIVA DO PARQUE DE ILUMINAÇÃO PÚBLICA</v>
      </c>
      <c r="C12" s="74">
        <f>D12/D34</f>
        <v>0.16997578981959593</v>
      </c>
      <c r="D12" s="76">
        <f>'[1]ANEXO I-D PLAN ORÇAMENTÁRIA'!G64</f>
        <v>10022018.040000001</v>
      </c>
      <c r="E12" s="6">
        <f>G12/D12</f>
        <v>9.2704027651101684E-3</v>
      </c>
      <c r="F12" s="7" t="s">
        <v>12</v>
      </c>
      <c r="G12" s="8">
        <f>G23</f>
        <v>92908.143750000003</v>
      </c>
      <c r="H12" s="6">
        <f>J12/D12</f>
        <v>1.09405451472659E-2</v>
      </c>
      <c r="I12" s="7" t="s">
        <v>15</v>
      </c>
      <c r="J12" s="8">
        <f>SUM(J15,J17,J19,J21,J23,J25,J27,J29)</f>
        <v>109646.34083333332</v>
      </c>
      <c r="K12" s="61">
        <f>2*G12+60*J12+12*J13</f>
        <v>10022018.0375</v>
      </c>
    </row>
    <row r="13" spans="1:11" ht="60" customHeight="1" x14ac:dyDescent="0.2">
      <c r="A13" s="71"/>
      <c r="B13" s="73"/>
      <c r="C13" s="75"/>
      <c r="D13" s="77"/>
      <c r="E13" s="54" t="s">
        <v>16</v>
      </c>
      <c r="F13" s="55"/>
      <c r="G13" s="56"/>
      <c r="H13" s="6">
        <f>J13/D12</f>
        <v>2.7085540448697897E-2</v>
      </c>
      <c r="I13" s="7" t="s">
        <v>13</v>
      </c>
      <c r="J13" s="8">
        <f>J31+J33</f>
        <v>271451.77500000002</v>
      </c>
      <c r="K13" s="62"/>
    </row>
    <row r="14" spans="1:11" ht="20.100000000000001" customHeight="1" x14ac:dyDescent="0.2">
      <c r="A14" s="2"/>
      <c r="B14" s="21" t="s">
        <v>17</v>
      </c>
      <c r="C14" s="4" t="s">
        <v>18</v>
      </c>
      <c r="D14" s="5" t="s">
        <v>7</v>
      </c>
      <c r="E14" s="22" t="s">
        <v>8</v>
      </c>
      <c r="F14" s="22" t="s">
        <v>9</v>
      </c>
      <c r="G14" s="22" t="s">
        <v>10</v>
      </c>
      <c r="H14" s="22" t="s">
        <v>8</v>
      </c>
      <c r="I14" s="22" t="s">
        <v>9</v>
      </c>
      <c r="J14" s="22" t="s">
        <v>10</v>
      </c>
      <c r="K14" s="22" t="s">
        <v>11</v>
      </c>
    </row>
    <row r="15" spans="1:11" ht="41.25" x14ac:dyDescent="0.2">
      <c r="A15" s="2" t="str">
        <f>'[1]ANEXO I-D PLAN ORÇAMENTÁRIA'!A52</f>
        <v>2.1</v>
      </c>
      <c r="B15" s="3" t="str">
        <f>'[1]ANEXO I-D PLAN ORÇAMENTÁRIA'!C52</f>
        <v>Serviço de substituição de luminária convencional por luminária com tecnologia de LED, inclusive acessórios (relé, conectores, etc), em topo de poste até 9,0 metros, com georeferenciamento e cadastramento (sem fornecimento de materiais)</v>
      </c>
      <c r="C15" s="4">
        <f>D15/D12</f>
        <v>0.22092264663295297</v>
      </c>
      <c r="D15" s="5">
        <f>'[1]ANEXO I-D PLAN ORÇAMENTÁRIA'!G52*1.25</f>
        <v>2214090.75</v>
      </c>
      <c r="E15" s="6">
        <v>0</v>
      </c>
      <c r="F15" s="7" t="s">
        <v>12</v>
      </c>
      <c r="G15" s="8">
        <v>0</v>
      </c>
      <c r="H15" s="6">
        <f>J15/D15</f>
        <v>1.6666666666666666E-2</v>
      </c>
      <c r="I15" s="7" t="s">
        <v>15</v>
      </c>
      <c r="J15" s="8">
        <f>D15/60</f>
        <v>36901.512499999997</v>
      </c>
      <c r="K15" s="9">
        <f>J15*60</f>
        <v>2214090.75</v>
      </c>
    </row>
    <row r="16" spans="1:11" ht="20.100000000000001" customHeight="1" x14ac:dyDescent="0.2">
      <c r="A16" s="2"/>
      <c r="B16" s="3"/>
      <c r="C16" s="4" t="s">
        <v>18</v>
      </c>
      <c r="D16" s="5" t="s">
        <v>7</v>
      </c>
      <c r="E16" s="22" t="s">
        <v>8</v>
      </c>
      <c r="F16" s="22" t="s">
        <v>9</v>
      </c>
      <c r="G16" s="22" t="s">
        <v>10</v>
      </c>
      <c r="H16" s="22" t="s">
        <v>8</v>
      </c>
      <c r="I16" s="22" t="s">
        <v>9</v>
      </c>
      <c r="J16" s="22" t="s">
        <v>10</v>
      </c>
      <c r="K16" s="22" t="s">
        <v>11</v>
      </c>
    </row>
    <row r="17" spans="1:11" ht="49.5" x14ac:dyDescent="0.2">
      <c r="A17" s="2" t="str">
        <f>'[1]ANEXO I-D PLAN ORÇAMENTÁRIA'!A53</f>
        <v>2.2</v>
      </c>
      <c r="B17" s="3" t="str">
        <f>'[1]ANEXO I-D PLAN ORÇAMENTÁRIA'!C53</f>
        <v>Serviço de substituição de luminária convencional por luminária com tecnologia de LED, inclusive acessórios (relé, conectores, etc), em topo de poste com altura maior que 9,0 metros e até 13,0 metros, com georeferenciamento e cadastramento (sem fornecimento de materiais)</v>
      </c>
      <c r="C17" s="4">
        <f>D17/D12</f>
        <v>0.14649516635673507</v>
      </c>
      <c r="D17" s="5">
        <f>'[1]ANEXO I-D PLAN ORÇAMENTÁRIA'!G53*1.25</f>
        <v>1468177.2</v>
      </c>
      <c r="E17" s="6">
        <v>0</v>
      </c>
      <c r="F17" s="7" t="s">
        <v>12</v>
      </c>
      <c r="G17" s="8">
        <v>0</v>
      </c>
      <c r="H17" s="6">
        <f>J17/D17</f>
        <v>1.6666666666666666E-2</v>
      </c>
      <c r="I17" s="7" t="s">
        <v>15</v>
      </c>
      <c r="J17" s="8">
        <f>D17/60</f>
        <v>24469.62</v>
      </c>
      <c r="K17" s="9">
        <f>J17*60</f>
        <v>1468177.2</v>
      </c>
    </row>
    <row r="18" spans="1:11" ht="20.100000000000001" customHeight="1" x14ac:dyDescent="0.2">
      <c r="A18" s="2"/>
      <c r="B18" s="3"/>
      <c r="C18" s="4" t="s">
        <v>18</v>
      </c>
      <c r="D18" s="5" t="s">
        <v>7</v>
      </c>
      <c r="E18" s="22" t="s">
        <v>8</v>
      </c>
      <c r="F18" s="22" t="s">
        <v>9</v>
      </c>
      <c r="G18" s="22" t="s">
        <v>10</v>
      </c>
      <c r="H18" s="22" t="s">
        <v>8</v>
      </c>
      <c r="I18" s="22" t="s">
        <v>9</v>
      </c>
      <c r="J18" s="22" t="s">
        <v>10</v>
      </c>
      <c r="K18" s="22" t="s">
        <v>11</v>
      </c>
    </row>
    <row r="19" spans="1:11" ht="57.75" x14ac:dyDescent="0.2">
      <c r="A19" s="2" t="str">
        <f>'[1]ANEXO I-D PLAN ORÇAMENTÁRIA'!A54</f>
        <v>2.3</v>
      </c>
      <c r="B19" s="3" t="str">
        <f>'[1]ANEXO I-D PLAN ORÇAMENTÁRIA'!C54</f>
        <v>Serviço de substituição de braço de luminária em Rede de Distribuição BT existente, por braço tipo IP curto, padrão RGE, em aço zincado ABNT 1010 a 1020, galvanizado a quente, inclusive acessórios (ferragens, cabos, etc), em topo de poste até 9,0 metros, com georeferenciamento e cadastramento (sem fornecimento de materiais)</v>
      </c>
      <c r="C19" s="4">
        <f>D19/D12</f>
        <v>9.1398757849372209E-2</v>
      </c>
      <c r="D19" s="5">
        <f>'[1]ANEXO I-D PLAN ORÇAMENTÁRIA'!G54*1.25</f>
        <v>916000</v>
      </c>
      <c r="E19" s="6">
        <v>0</v>
      </c>
      <c r="F19" s="7" t="s">
        <v>12</v>
      </c>
      <c r="G19" s="8">
        <v>0</v>
      </c>
      <c r="H19" s="6">
        <f>J19/D19</f>
        <v>1.6666666666666666E-2</v>
      </c>
      <c r="I19" s="7" t="s">
        <v>15</v>
      </c>
      <c r="J19" s="8">
        <f>D19/60</f>
        <v>15266.666666666666</v>
      </c>
      <c r="K19" s="9">
        <f>J19*60</f>
        <v>916000</v>
      </c>
    </row>
    <row r="20" spans="1:11" ht="20.100000000000001" customHeight="1" x14ac:dyDescent="0.2">
      <c r="A20" s="2"/>
      <c r="B20" s="3"/>
      <c r="C20" s="4" t="s">
        <v>18</v>
      </c>
      <c r="D20" s="5" t="s">
        <v>7</v>
      </c>
      <c r="E20" s="22" t="s">
        <v>8</v>
      </c>
      <c r="F20" s="22" t="s">
        <v>9</v>
      </c>
      <c r="G20" s="22" t="s">
        <v>10</v>
      </c>
      <c r="H20" s="22" t="s">
        <v>8</v>
      </c>
      <c r="I20" s="22" t="s">
        <v>9</v>
      </c>
      <c r="J20" s="22" t="s">
        <v>10</v>
      </c>
      <c r="K20" s="22" t="s">
        <v>11</v>
      </c>
    </row>
    <row r="21" spans="1:11" ht="66" x14ac:dyDescent="0.2">
      <c r="A21" s="2" t="str">
        <f>'[1]ANEXO I-D PLAN ORÇAMENTÁRIA'!A55</f>
        <v>2.4</v>
      </c>
      <c r="B21" s="3" t="str">
        <f>'[1]ANEXO I-D PLAN ORÇAMENTÁRIA'!C55</f>
        <v>Serviço de substituição de braço de luminária em Rede de Distribuição BT existente, por braço tipo IP médio, padrão RGE, em aço zincado ABNT 1010 a 1020, galvanizado a quente, inclusive acessórios (ferragens, cabos, etc), em topo de poste com altura maior que 9,00 e até 13,0 metros, com georeferenciamento e cadastramento (sem fornecimento de materiais)</v>
      </c>
      <c r="C21" s="4">
        <f>D21/D12</f>
        <v>8.1380815395139708E-2</v>
      </c>
      <c r="D21" s="5">
        <f>'[1]ANEXO I-D PLAN ORÇAMENTÁRIA'!G55*1.25</f>
        <v>815600</v>
      </c>
      <c r="E21" s="6">
        <v>0</v>
      </c>
      <c r="F21" s="7" t="s">
        <v>12</v>
      </c>
      <c r="G21" s="8">
        <v>0</v>
      </c>
      <c r="H21" s="6">
        <f>J21/D21</f>
        <v>1.6666666666666666E-2</v>
      </c>
      <c r="I21" s="7" t="s">
        <v>15</v>
      </c>
      <c r="J21" s="8">
        <f>D21/60</f>
        <v>13593.333333333334</v>
      </c>
      <c r="K21" s="9">
        <f>J21*60</f>
        <v>815600</v>
      </c>
    </row>
    <row r="22" spans="1:11" ht="20.100000000000001" customHeight="1" x14ac:dyDescent="0.2">
      <c r="A22" s="2"/>
      <c r="B22" s="3"/>
      <c r="C22" s="4" t="s">
        <v>18</v>
      </c>
      <c r="D22" s="5" t="s">
        <v>7</v>
      </c>
      <c r="E22" s="22" t="s">
        <v>8</v>
      </c>
      <c r="F22" s="22" t="s">
        <v>9</v>
      </c>
      <c r="G22" s="22" t="s">
        <v>10</v>
      </c>
      <c r="H22" s="22" t="s">
        <v>8</v>
      </c>
      <c r="I22" s="22" t="s">
        <v>9</v>
      </c>
      <c r="J22" s="22" t="s">
        <v>10</v>
      </c>
      <c r="K22" s="22" t="s">
        <v>11</v>
      </c>
    </row>
    <row r="23" spans="1:11" ht="74.25" x14ac:dyDescent="0.2">
      <c r="A23" s="2" t="str">
        <f>'[1]ANEXO I-D PLAN ORÇAMENTÁRIA'!A56</f>
        <v>2.5</v>
      </c>
      <c r="B23" s="3" t="str">
        <f>'[1]ANEXO I-D PLAN ORÇAMENTÁRIA'!C56</f>
        <v>Projeto Executivo de Viabilidade Técnica, Econômica e Financeira (PVTE), englobando quantidade de luminárias e braços a serem instalados, os serviços continuados a serem feitos durante todo contrato e o valor da economia de manutenção e energia apos a eficientizacao LED a  ser gerada mensalmente para cada cidade do consorcio, a ser realizado em 60 (sessenta dias). ( preço por ponto luminoso)</v>
      </c>
      <c r="C23" s="4">
        <f>D23/D12</f>
        <v>1.8540805530220337E-2</v>
      </c>
      <c r="D23" s="5">
        <f>'[1]ANEXO I-D PLAN ORÇAMENTÁRIA'!G56*1.25</f>
        <v>185816.28750000001</v>
      </c>
      <c r="E23" s="6">
        <f>C23/2</f>
        <v>9.2704027651101684E-3</v>
      </c>
      <c r="F23" s="7" t="s">
        <v>12</v>
      </c>
      <c r="G23" s="8">
        <f>D23/2</f>
        <v>92908.143750000003</v>
      </c>
      <c r="H23" s="6">
        <f>J23/D23</f>
        <v>0</v>
      </c>
      <c r="I23" s="7" t="s">
        <v>15</v>
      </c>
      <c r="J23" s="8">
        <v>0</v>
      </c>
      <c r="K23" s="9">
        <f>G23*2</f>
        <v>185816.28750000001</v>
      </c>
    </row>
    <row r="24" spans="1:11" ht="20.100000000000001" customHeight="1" x14ac:dyDescent="0.2">
      <c r="A24" s="2"/>
      <c r="B24" s="3"/>
      <c r="C24" s="4" t="s">
        <v>18</v>
      </c>
      <c r="D24" s="5" t="s">
        <v>7</v>
      </c>
      <c r="E24" s="22" t="s">
        <v>8</v>
      </c>
      <c r="F24" s="22" t="s">
        <v>9</v>
      </c>
      <c r="G24" s="22" t="s">
        <v>10</v>
      </c>
      <c r="H24" s="22" t="s">
        <v>8</v>
      </c>
      <c r="I24" s="22" t="s">
        <v>9</v>
      </c>
      <c r="J24" s="22" t="s">
        <v>10</v>
      </c>
      <c r="K24" s="22" t="s">
        <v>11</v>
      </c>
    </row>
    <row r="25" spans="1:11" ht="49.5" x14ac:dyDescent="0.2">
      <c r="A25" s="2" t="str">
        <f>'[1]ANEXO I-D PLAN ORÇAMENTÁRIA'!A57</f>
        <v>2.6</v>
      </c>
      <c r="B25" s="3" t="str">
        <f>'[1]ANEXO I-D PLAN ORÇAMENTÁRIA'!C57</f>
        <v>Serviço de manutenção preventiva ou corretiva em poste com altura até 9,0 metros,  envolvendo luminárias, cabos, caixas de medições, conectores, disjuntores, abraçadeiras, isolamento, aterramento, relés, sistema de telegestão, falhas etc. (sem material)  ( preço/ponto)</v>
      </c>
      <c r="C25" s="4">
        <f>D25/D12</f>
        <v>6.5276274437837664E-2</v>
      </c>
      <c r="D25" s="5">
        <f>'[1]ANEXO I-D PLAN ORÇAMENTÁRIA'!G57*1.25</f>
        <v>654200</v>
      </c>
      <c r="E25" s="6">
        <v>0</v>
      </c>
      <c r="F25" s="7" t="s">
        <v>12</v>
      </c>
      <c r="G25" s="8">
        <v>0</v>
      </c>
      <c r="H25" s="6">
        <f>J25/D25</f>
        <v>1.6666666666666666E-2</v>
      </c>
      <c r="I25" s="7" t="s">
        <v>15</v>
      </c>
      <c r="J25" s="8">
        <f>D25/60</f>
        <v>10903.333333333334</v>
      </c>
      <c r="K25" s="9">
        <f>J25*60</f>
        <v>654200</v>
      </c>
    </row>
    <row r="26" spans="1:11" ht="20.100000000000001" customHeight="1" x14ac:dyDescent="0.2">
      <c r="A26" s="2"/>
      <c r="B26" s="3"/>
      <c r="C26" s="4" t="s">
        <v>18</v>
      </c>
      <c r="D26" s="5" t="s">
        <v>7</v>
      </c>
      <c r="E26" s="22" t="s">
        <v>8</v>
      </c>
      <c r="F26" s="22" t="s">
        <v>9</v>
      </c>
      <c r="G26" s="22" t="s">
        <v>10</v>
      </c>
      <c r="H26" s="21" t="s">
        <v>19</v>
      </c>
      <c r="I26" s="22" t="s">
        <v>9</v>
      </c>
      <c r="J26" s="22" t="s">
        <v>10</v>
      </c>
      <c r="K26" s="22" t="s">
        <v>11</v>
      </c>
    </row>
    <row r="27" spans="1:11" ht="49.5" x14ac:dyDescent="0.2">
      <c r="A27" s="2" t="str">
        <f>'[1]ANEXO I-D PLAN ORÇAMENTÁRIA'!A58</f>
        <v>2.7</v>
      </c>
      <c r="B27" s="3" t="str">
        <f>'[1]ANEXO I-D PLAN ORÇAMENTÁRIA'!C58</f>
        <v>Serviço de manutenção preventiva ou corretiva em poste com altura acima de 9,0 e até 13,0 metros,  envolvendo luminárias, cabos, caixas de medições, conectores, disjuntores, abraçadeiras, isolamento, aterramento, relés, sistema de telegestão, falhas etc. (sem material)  ( preço/ponto)</v>
      </c>
      <c r="C27" s="4">
        <f>D27/D12</f>
        <v>3.5774980504824555E-2</v>
      </c>
      <c r="D27" s="5">
        <f>'[1]ANEXO I-D PLAN ORÇAMENTÁRIA'!G58*1.25</f>
        <v>358537.5</v>
      </c>
      <c r="E27" s="6">
        <v>0</v>
      </c>
      <c r="F27" s="7" t="s">
        <v>12</v>
      </c>
      <c r="G27" s="8">
        <v>0</v>
      </c>
      <c r="H27" s="6">
        <f>C27/58</f>
        <v>6.1681000870387169E-4</v>
      </c>
      <c r="I27" s="7" t="s">
        <v>15</v>
      </c>
      <c r="J27" s="8">
        <f>D27/60</f>
        <v>5975.625</v>
      </c>
      <c r="K27" s="9">
        <f>J27*60</f>
        <v>358537.5</v>
      </c>
    </row>
    <row r="28" spans="1:11" ht="20.100000000000001" customHeight="1" x14ac:dyDescent="0.2">
      <c r="A28" s="2"/>
      <c r="B28" s="3"/>
      <c r="C28" s="4" t="s">
        <v>18</v>
      </c>
      <c r="D28" s="5" t="s">
        <v>7</v>
      </c>
      <c r="E28" s="22" t="s">
        <v>8</v>
      </c>
      <c r="F28" s="22" t="s">
        <v>9</v>
      </c>
      <c r="G28" s="22" t="s">
        <v>10</v>
      </c>
      <c r="H28" s="22" t="s">
        <v>8</v>
      </c>
      <c r="I28" s="22" t="s">
        <v>9</v>
      </c>
      <c r="J28" s="22" t="s">
        <v>10</v>
      </c>
      <c r="K28" s="22" t="s">
        <v>11</v>
      </c>
    </row>
    <row r="29" spans="1:11" ht="41.25" x14ac:dyDescent="0.2">
      <c r="A29" s="2" t="str">
        <f>'[1]ANEXO I-D PLAN ORÇAMENTÁRIA'!A59</f>
        <v>2.8</v>
      </c>
      <c r="B29" s="3" t="str">
        <f>'[1]ANEXO I-D PLAN ORÇAMENTÁRIA'!C59</f>
        <v>Serviço de instalação, configuração e testes de dispositivos de controle individual para luminárias de tecnologia de LED, conectados à redes de área local (LAN)  ( preço/ponto luminoso)</v>
      </c>
      <c r="C29" s="4">
        <f>D29/D12</f>
        <v>1.518406765909194E-2</v>
      </c>
      <c r="D29" s="5">
        <f>'[1]ANEXO I-D PLAN ORÇAMENTÁRIA'!G59*1.25</f>
        <v>152175</v>
      </c>
      <c r="E29" s="6">
        <v>0</v>
      </c>
      <c r="F29" s="7" t="s">
        <v>12</v>
      </c>
      <c r="G29" s="8">
        <v>0</v>
      </c>
      <c r="H29" s="6">
        <f>J29/D29</f>
        <v>1.6666666666666666E-2</v>
      </c>
      <c r="I29" s="7" t="s">
        <v>15</v>
      </c>
      <c r="J29" s="8">
        <f>D29/60</f>
        <v>2536.25</v>
      </c>
      <c r="K29" s="9">
        <f>J29*60</f>
        <v>152175</v>
      </c>
    </row>
    <row r="30" spans="1:11" ht="20.100000000000001" customHeight="1" x14ac:dyDescent="0.2">
      <c r="A30" s="2"/>
      <c r="B30" s="3"/>
      <c r="C30" s="4" t="s">
        <v>18</v>
      </c>
      <c r="D30" s="5" t="s">
        <v>7</v>
      </c>
      <c r="E30" s="22" t="s">
        <v>8</v>
      </c>
      <c r="F30" s="22" t="s">
        <v>9</v>
      </c>
      <c r="G30" s="22" t="s">
        <v>10</v>
      </c>
      <c r="H30" s="22" t="s">
        <v>8</v>
      </c>
      <c r="I30" s="22" t="s">
        <v>9</v>
      </c>
      <c r="J30" s="22" t="s">
        <v>10</v>
      </c>
      <c r="K30" s="22" t="s">
        <v>11</v>
      </c>
    </row>
    <row r="31" spans="1:11" ht="74.25" x14ac:dyDescent="0.2">
      <c r="A31" s="2" t="str">
        <f>'[1]ANEXO I-D PLAN ORÇAMENTÁRIA'!A60</f>
        <v>2.9</v>
      </c>
      <c r="B31" s="3" t="str">
        <f>'[1]ANEXO I-D PLAN ORÇAMENTÁRIA'!C60</f>
        <v>Serviços de Gestão  do  Sistema de Iluminação Pública via sistema cal center 0800 para, atendimento aos usuários, controle de ordens de serviço e relatórios de falhas, trocas e manutenção (12 meses x 28.692 pl = 344.304 pl) - custo por ponto luminoso por mês</v>
      </c>
      <c r="C31" s="4">
        <f>D31/D12</f>
        <v>0.26299213785889375</v>
      </c>
      <c r="D31" s="5">
        <f>'[1]ANEXO I-D PLAN ORÇAMENTÁRIA'!G60*1.25</f>
        <v>2635711.9500000002</v>
      </c>
      <c r="E31" s="6">
        <v>0</v>
      </c>
      <c r="F31" s="7" t="s">
        <v>12</v>
      </c>
      <c r="G31" s="8">
        <v>0</v>
      </c>
      <c r="H31" s="6">
        <f>J31/D31</f>
        <v>8.3333333333333329E-2</v>
      </c>
      <c r="I31" s="7" t="s">
        <v>13</v>
      </c>
      <c r="J31" s="8">
        <f>D31/12</f>
        <v>219642.66250000001</v>
      </c>
      <c r="K31" s="9">
        <f>J31*12</f>
        <v>2635711.9500000002</v>
      </c>
    </row>
    <row r="32" spans="1:11" ht="20.100000000000001" customHeight="1" x14ac:dyDescent="0.2">
      <c r="A32" s="2"/>
      <c r="B32" s="3"/>
      <c r="C32" s="4" t="s">
        <v>18</v>
      </c>
      <c r="D32" s="5" t="s">
        <v>7</v>
      </c>
      <c r="E32" s="22" t="s">
        <v>8</v>
      </c>
      <c r="F32" s="22" t="s">
        <v>9</v>
      </c>
      <c r="G32" s="22" t="s">
        <v>10</v>
      </c>
      <c r="H32" s="22" t="s">
        <v>8</v>
      </c>
      <c r="I32" s="22" t="s">
        <v>9</v>
      </c>
      <c r="J32" s="22" t="s">
        <v>10</v>
      </c>
      <c r="K32" s="22" t="s">
        <v>11</v>
      </c>
    </row>
    <row r="33" spans="1:11" ht="74.25" x14ac:dyDescent="0.2">
      <c r="A33" s="2" t="str">
        <f>'[1]ANEXO I-D PLAN ORÇAMENTÁRIA'!A61</f>
        <v>2.10</v>
      </c>
      <c r="B33" s="3" t="str">
        <f>'[1]ANEXO I-D PLAN ORÇAMENTÁRIA'!C61</f>
        <v>Serviços de Gestão  do Sistema de Iluminação Pública via sistema de telegestao, incluído dados e relatórios gerais de: Falhas; trocas, manutenção corretiva e preventiva dados das luminárias abrangendo índices de luminosidade, dimerização, energia, temperatura (12 meses x 3.000 pontos luminosos  = 36.000 pl) - custo por ponto luminoso por mês</v>
      </c>
      <c r="C33" s="4">
        <f>D33/D12</f>
        <v>6.2034347525480996E-2</v>
      </c>
      <c r="D33" s="5">
        <f>'[1]ANEXO I-D PLAN ORÇAMENTÁRIA'!G61*1.25</f>
        <v>621709.35</v>
      </c>
      <c r="E33" s="6">
        <v>0</v>
      </c>
      <c r="F33" s="7" t="s">
        <v>12</v>
      </c>
      <c r="G33" s="8">
        <v>0</v>
      </c>
      <c r="H33" s="6">
        <f>J33/D33</f>
        <v>8.3333333333333329E-2</v>
      </c>
      <c r="I33" s="7" t="s">
        <v>13</v>
      </c>
      <c r="J33" s="8">
        <f>D33/12</f>
        <v>51809.112499999996</v>
      </c>
      <c r="K33" s="9">
        <f>J33*12</f>
        <v>621709.35</v>
      </c>
    </row>
    <row r="34" spans="1:11" ht="20.100000000000001" customHeight="1" x14ac:dyDescent="0.2">
      <c r="A34" s="43" t="s">
        <v>20</v>
      </c>
      <c r="B34" s="45"/>
      <c r="C34" s="23">
        <f>SUM(C9,C12)</f>
        <v>1</v>
      </c>
      <c r="D34" s="24">
        <f>SUM(D9,D12)</f>
        <v>58961444.159999996</v>
      </c>
      <c r="E34" s="22"/>
      <c r="F34" s="22"/>
      <c r="G34" s="22"/>
      <c r="H34" s="22"/>
      <c r="I34" s="22"/>
      <c r="J34" s="22"/>
      <c r="K34" s="22"/>
    </row>
    <row r="35" spans="1:11" ht="20.100000000000001" customHeight="1" x14ac:dyDescent="0.2">
      <c r="A35" s="43" t="s">
        <v>21</v>
      </c>
      <c r="B35" s="44"/>
      <c r="C35" s="44"/>
      <c r="D35" s="45"/>
      <c r="E35" s="22" t="s">
        <v>22</v>
      </c>
      <c r="F35" s="22" t="s">
        <v>9</v>
      </c>
      <c r="G35" s="22" t="s">
        <v>23</v>
      </c>
      <c r="H35" s="22" t="s">
        <v>22</v>
      </c>
      <c r="I35" s="22" t="s">
        <v>9</v>
      </c>
      <c r="J35" s="22" t="s">
        <v>24</v>
      </c>
      <c r="K35" s="22" t="s">
        <v>11</v>
      </c>
    </row>
    <row r="36" spans="1:11" ht="60" customHeight="1" x14ac:dyDescent="0.2">
      <c r="A36" s="64" t="s">
        <v>25</v>
      </c>
      <c r="B36" s="65"/>
      <c r="C36" s="65"/>
      <c r="D36" s="66"/>
      <c r="E36" s="25">
        <f>G36/D34</f>
        <v>3.1514880638907339E-3</v>
      </c>
      <c r="F36" s="7" t="s">
        <v>12</v>
      </c>
      <c r="G36" s="26">
        <f>G9+2*G12</f>
        <v>185816.28750000001</v>
      </c>
      <c r="H36" s="25">
        <f>J36/D34</f>
        <v>0.94160187832821218</v>
      </c>
      <c r="I36" s="7" t="s">
        <v>15</v>
      </c>
      <c r="J36" s="27">
        <f>J12*60+J9*60</f>
        <v>55518206.569999993</v>
      </c>
      <c r="K36" s="52">
        <f>J36+J37+G36</f>
        <v>58961444.157499991</v>
      </c>
    </row>
    <row r="37" spans="1:11" ht="60" customHeight="1" x14ac:dyDescent="0.2">
      <c r="A37" s="67"/>
      <c r="B37" s="68"/>
      <c r="C37" s="68"/>
      <c r="D37" s="69"/>
      <c r="E37" s="54" t="s">
        <v>16</v>
      </c>
      <c r="F37" s="55"/>
      <c r="G37" s="56"/>
      <c r="H37" s="25">
        <f>J37/D34</f>
        <v>5.5246633565496445E-2</v>
      </c>
      <c r="I37" s="7" t="s">
        <v>13</v>
      </c>
      <c r="J37" s="27">
        <f>12*J31+12*J33</f>
        <v>3257421.3000000003</v>
      </c>
      <c r="K37" s="53"/>
    </row>
    <row r="38" spans="1:11" x14ac:dyDescent="0.2">
      <c r="A38" s="63"/>
      <c r="B38" s="63"/>
      <c r="C38" s="63"/>
      <c r="D38" s="63"/>
      <c r="E38" s="28"/>
      <c r="F38" s="29"/>
      <c r="G38" s="30"/>
      <c r="H38" s="28"/>
      <c r="I38" s="29"/>
      <c r="J38" s="30"/>
      <c r="K38" s="29"/>
    </row>
    <row r="39" spans="1:11" x14ac:dyDescent="0.2">
      <c r="A39" s="29"/>
      <c r="B39" s="29"/>
      <c r="C39" s="29"/>
      <c r="D39" s="29"/>
      <c r="E39" s="29"/>
      <c r="F39" s="29"/>
      <c r="G39" s="29"/>
      <c r="H39" s="29"/>
      <c r="I39" s="29"/>
      <c r="J39" s="29"/>
    </row>
    <row r="40" spans="1:11" x14ac:dyDescent="0.2">
      <c r="A40" s="29"/>
      <c r="B40" s="29"/>
      <c r="C40" s="29"/>
      <c r="D40" s="29"/>
      <c r="E40" s="29"/>
      <c r="F40" s="29"/>
      <c r="G40" s="29"/>
      <c r="H40" s="29"/>
      <c r="I40" s="29"/>
      <c r="J40" s="29"/>
      <c r="K40" s="29"/>
    </row>
    <row r="41" spans="1:11" ht="60" customHeight="1" x14ac:dyDescent="0.2">
      <c r="A41" s="29"/>
      <c r="B41" s="29"/>
      <c r="C41" s="29"/>
      <c r="D41" s="29"/>
      <c r="E41" s="29"/>
      <c r="F41" s="29"/>
      <c r="G41" s="29"/>
      <c r="H41" s="29"/>
      <c r="I41" s="29"/>
      <c r="J41" s="29"/>
      <c r="K41" s="29"/>
    </row>
    <row r="42" spans="1:11" ht="48" customHeight="1" x14ac:dyDescent="0.2"/>
    <row r="43" spans="1:11" ht="84" customHeight="1" x14ac:dyDescent="0.2"/>
    <row r="44" spans="1:11" ht="96" customHeight="1" x14ac:dyDescent="0.2"/>
    <row r="45" spans="1:11" ht="108" customHeight="1" x14ac:dyDescent="0.2"/>
    <row r="46" spans="1:11" ht="108" customHeight="1" x14ac:dyDescent="0.2"/>
    <row r="47" spans="1:11" ht="144" customHeight="1" x14ac:dyDescent="0.2"/>
    <row r="48" spans="1:11" ht="96" customHeight="1" x14ac:dyDescent="0.2"/>
    <row r="49" ht="96" customHeight="1" x14ac:dyDescent="0.2"/>
    <row r="50" ht="60" customHeight="1" x14ac:dyDescent="0.2"/>
    <row r="51" ht="96" customHeight="1" x14ac:dyDescent="0.2"/>
    <row r="52" ht="120" customHeight="1" x14ac:dyDescent="0.2"/>
  </sheetData>
  <mergeCells count="29">
    <mergeCell ref="A38:D38"/>
    <mergeCell ref="E13:G13"/>
    <mergeCell ref="A34:B34"/>
    <mergeCell ref="A35:D35"/>
    <mergeCell ref="A36:D37"/>
    <mergeCell ref="A12:A13"/>
    <mergeCell ref="B12:B13"/>
    <mergeCell ref="C12:C13"/>
    <mergeCell ref="D12:D13"/>
    <mergeCell ref="K36:K37"/>
    <mergeCell ref="E37:G37"/>
    <mergeCell ref="G7:G8"/>
    <mergeCell ref="H7:H8"/>
    <mergeCell ref="I7:I8"/>
    <mergeCell ref="J7:J8"/>
    <mergeCell ref="K7:K8"/>
    <mergeCell ref="K12:K13"/>
    <mergeCell ref="F7:F8"/>
    <mergeCell ref="A7:A8"/>
    <mergeCell ref="B7:B8"/>
    <mergeCell ref="C7:C8"/>
    <mergeCell ref="D7:D8"/>
    <mergeCell ref="E7:E8"/>
    <mergeCell ref="A6:K6"/>
    <mergeCell ref="A1:K1"/>
    <mergeCell ref="A2:K2"/>
    <mergeCell ref="A3:K3"/>
    <mergeCell ref="A4:K4"/>
    <mergeCell ref="A5:K5"/>
  </mergeCells>
  <pageMargins left="0.51181102362204722" right="0.51181102362204722" top="0.78740157480314965" bottom="0.78740157480314965" header="0.31496062992125984" footer="0.31496062992125984"/>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ANEXO I-I CRONOGRA FÍSICO-FINAN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Everton</cp:lastModifiedBy>
  <dcterms:created xsi:type="dcterms:W3CDTF">2018-11-28T23:17:08Z</dcterms:created>
  <dcterms:modified xsi:type="dcterms:W3CDTF">2019-03-11T13:18:44Z</dcterms:modified>
</cp:coreProperties>
</file>